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Public\Corner Connector Calculator\"/>
    </mc:Choice>
  </mc:AlternateContent>
  <xr:revisionPtr revIDLastSave="0" documentId="13_ncr:1_{AADBA84C-B264-4AB6-B453-6CF999CC1461}" xr6:coauthVersionLast="47" xr6:coauthVersionMax="47" xr10:uidLastSave="{00000000-0000-0000-0000-000000000000}"/>
  <bookViews>
    <workbookView xWindow="-28920" yWindow="-120" windowWidth="29040" windowHeight="15840" xr2:uid="{34E9227B-1BA0-49FD-8AFE-16133A83E24F}"/>
  </bookViews>
  <sheets>
    <sheet name="Calc" sheetId="1" r:id="rId1"/>
    <sheet name="Sheet1" sheetId="3" state="hidden" r:id="rId2"/>
    <sheet name="Ø's" sheetId="2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A5" i="1" l="1"/>
  <c r="D3" i="1" s="1"/>
  <c r="D9" i="1" l="1"/>
  <c r="E3" i="1"/>
  <c r="E8" i="1" l="1"/>
  <c r="I5" i="1"/>
  <c r="G5" i="1" l="1"/>
  <c r="K5" i="1" s="1"/>
  <c r="G8" i="1" s="1"/>
  <c r="C11" i="1" l="1"/>
  <c r="K8" i="1"/>
  <c r="I8" i="1"/>
  <c r="M8" i="1" l="1"/>
  <c r="C13" i="1" s="1"/>
  <c r="M5" i="1" l="1"/>
  <c r="I11" i="1"/>
  <c r="K11" i="1" l="1"/>
  <c r="O5" i="1" s="1"/>
  <c r="O8" i="1" l="1"/>
  <c r="Q11" i="1" s="1"/>
  <c r="M11" i="1"/>
  <c r="O11" i="1" s="1"/>
  <c r="G11" i="1" l="1"/>
  <c r="D7" i="1" s="1"/>
</calcChain>
</file>

<file path=xl/sharedStrings.xml><?xml version="1.0" encoding="utf-8"?>
<sst xmlns="http://schemas.openxmlformats.org/spreadsheetml/2006/main" count="33" uniqueCount="32">
  <si>
    <t>CUFF</t>
  </si>
  <si>
    <t>Diameter</t>
  </si>
  <si>
    <t>Material</t>
  </si>
  <si>
    <t>min 45</t>
  </si>
  <si>
    <r>
      <t>Ø</t>
    </r>
    <r>
      <rPr>
        <vertAlign val="subscript"/>
        <sz val="12"/>
        <color theme="4" tint="0.79998168889431442"/>
        <rFont val="Calibri"/>
        <family val="2"/>
        <scheme val="minor"/>
      </rPr>
      <t>ACTUAL</t>
    </r>
  </si>
  <si>
    <t>Ø1:</t>
  </si>
  <si>
    <t>Ø2:</t>
  </si>
  <si>
    <t>H1:</t>
  </si>
  <si>
    <t>L1:</t>
  </si>
  <si>
    <t>H2:</t>
  </si>
  <si>
    <t>L2:</t>
  </si>
  <si>
    <t>ALL Dimensions in Millimetres</t>
  </si>
  <si>
    <r>
      <t>EH</t>
    </r>
    <r>
      <rPr>
        <b/>
        <vertAlign val="subscript"/>
        <sz val="10"/>
        <color theme="4" tint="0.79998168889431442"/>
        <rFont val="Century Gothic"/>
        <family val="2"/>
      </rPr>
      <t>ACTUAL</t>
    </r>
  </si>
  <si>
    <r>
      <t>IH</t>
    </r>
    <r>
      <rPr>
        <vertAlign val="subscript"/>
        <sz val="10"/>
        <color theme="1"/>
        <rFont val="Century Gothic"/>
        <family val="2"/>
      </rPr>
      <t>1</t>
    </r>
  </si>
  <si>
    <r>
      <t>IH</t>
    </r>
    <r>
      <rPr>
        <vertAlign val="subscript"/>
        <sz val="10"/>
        <color theme="1"/>
        <rFont val="Century Gothic"/>
        <family val="2"/>
      </rPr>
      <t>2</t>
    </r>
  </si>
  <si>
    <r>
      <t>AL</t>
    </r>
    <r>
      <rPr>
        <vertAlign val="subscript"/>
        <sz val="10"/>
        <color theme="1"/>
        <rFont val="Century Gothic"/>
        <family val="2"/>
      </rPr>
      <t>1</t>
    </r>
  </si>
  <si>
    <r>
      <t>AL</t>
    </r>
    <r>
      <rPr>
        <vertAlign val="subscript"/>
        <sz val="10"/>
        <color theme="1"/>
        <rFont val="Century Gothic"/>
        <family val="2"/>
      </rPr>
      <t>2</t>
    </r>
  </si>
  <si>
    <r>
      <t>IL</t>
    </r>
    <r>
      <rPr>
        <vertAlign val="subscript"/>
        <sz val="10"/>
        <color theme="1"/>
        <rFont val="Century Gothic"/>
        <family val="2"/>
      </rPr>
      <t>RADIUS</t>
    </r>
  </si>
  <si>
    <r>
      <t>EL</t>
    </r>
    <r>
      <rPr>
        <vertAlign val="subscript"/>
        <sz val="10"/>
        <color theme="1"/>
        <rFont val="Century Gothic"/>
        <family val="2"/>
      </rPr>
      <t>1</t>
    </r>
  </si>
  <si>
    <r>
      <t>EL</t>
    </r>
    <r>
      <rPr>
        <vertAlign val="subscript"/>
        <sz val="10"/>
        <color theme="1"/>
        <rFont val="Century Gothic"/>
        <family val="2"/>
      </rPr>
      <t>2</t>
    </r>
  </si>
  <si>
    <r>
      <t>EL</t>
    </r>
    <r>
      <rPr>
        <vertAlign val="subscript"/>
        <sz val="10"/>
        <color theme="1"/>
        <rFont val="Century Gothic"/>
        <family val="2"/>
      </rPr>
      <t>3</t>
    </r>
  </si>
  <si>
    <r>
      <t>EL</t>
    </r>
    <r>
      <rPr>
        <vertAlign val="subscript"/>
        <sz val="10"/>
        <color theme="1"/>
        <rFont val="Century Gothic"/>
        <family val="2"/>
      </rPr>
      <t>4</t>
    </r>
  </si>
  <si>
    <r>
      <t>EA</t>
    </r>
    <r>
      <rPr>
        <vertAlign val="subscript"/>
        <sz val="10"/>
        <color theme="1"/>
        <rFont val="Century Gothic"/>
        <family val="2"/>
      </rPr>
      <t>CRITICAL</t>
    </r>
  </si>
  <si>
    <r>
      <t>EA</t>
    </r>
    <r>
      <rPr>
        <vertAlign val="subscript"/>
        <sz val="10"/>
        <color theme="1"/>
        <rFont val="Century Gothic"/>
        <family val="2"/>
      </rPr>
      <t>1</t>
    </r>
  </si>
  <si>
    <r>
      <t>EA</t>
    </r>
    <r>
      <rPr>
        <vertAlign val="subscript"/>
        <sz val="10"/>
        <color theme="1"/>
        <rFont val="Century Gothic"/>
        <family val="2"/>
      </rPr>
      <t>2</t>
    </r>
  </si>
  <si>
    <r>
      <t>EA</t>
    </r>
    <r>
      <rPr>
        <vertAlign val="subscript"/>
        <sz val="10"/>
        <color theme="1"/>
        <rFont val="Century Gothic"/>
        <family val="2"/>
      </rPr>
      <t>3</t>
    </r>
  </si>
  <si>
    <r>
      <t>EA</t>
    </r>
    <r>
      <rPr>
        <vertAlign val="subscript"/>
        <sz val="10"/>
        <color theme="1"/>
        <rFont val="Century Gothic"/>
        <family val="2"/>
      </rPr>
      <t>4</t>
    </r>
  </si>
  <si>
    <r>
      <t>EA</t>
    </r>
    <r>
      <rPr>
        <vertAlign val="subscript"/>
        <sz val="10"/>
        <color theme="1"/>
        <rFont val="Century Gothic"/>
        <family val="2"/>
      </rPr>
      <t>5</t>
    </r>
  </si>
  <si>
    <t>min 48°</t>
  </si>
  <si>
    <t xml:space="preserve">   (H2 &amp; L2 are automatically calculated)</t>
  </si>
  <si>
    <r>
      <t xml:space="preserve">Adjust H1 &amp; L1 if different total dimensions 
(H2 &amp; L2) are required 
</t>
    </r>
    <r>
      <rPr>
        <i/>
        <sz val="8"/>
        <color theme="1"/>
        <rFont val="Century Gothic"/>
        <family val="2"/>
      </rPr>
      <t>(H1 &amp; L1 are limited to 50mm increments).</t>
    </r>
  </si>
  <si>
    <r>
      <t xml:space="preserve">          Corner Connector Calculator </t>
    </r>
    <r>
      <rPr>
        <b/>
        <sz val="16"/>
        <color theme="1"/>
        <rFont val="Century Gothic"/>
        <family val="2"/>
      </rPr>
      <t xml:space="preserve"> </t>
    </r>
    <r>
      <rPr>
        <b/>
        <vertAlign val="subscript"/>
        <sz val="16"/>
        <color theme="1"/>
        <rFont val="Century Gothic"/>
        <family val="2"/>
      </rPr>
      <t>1.4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</si>
</sst>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Franklin Gothic Medium"/>
      <family val="2"/>
    </font>
    <font>
      <b/>
      <sz val="10"/>
      <name val="Franklin Gothic Medium"/>
      <family val="2"/>
    </font>
    <font>
      <sz val="12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vertAlign val="subscript"/>
      <sz val="12"/>
      <color theme="4" tint="0.79998168889431442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2"/>
      <name val="Calibri"/>
      <family val="2"/>
      <scheme val="minor"/>
    </font>
    <font>
      <b/>
      <sz val="28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 tint="0.249977111117893"/>
      <name val="Century Gothic"/>
      <family val="2"/>
    </font>
    <font>
      <b/>
      <sz val="10"/>
      <color rgb="FFFF0000"/>
      <name val="Century Gothic"/>
      <family val="2"/>
    </font>
    <font>
      <sz val="10"/>
      <color theme="4" tint="0.79998168889431442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4" tint="0.79998168889431442"/>
      <name val="Century Gothic"/>
      <family val="2"/>
    </font>
    <font>
      <b/>
      <vertAlign val="subscript"/>
      <sz val="10"/>
      <color theme="4" tint="0.79998168889431442"/>
      <name val="Century Gothic"/>
      <family val="2"/>
    </font>
    <font>
      <vertAlign val="subscript"/>
      <sz val="10"/>
      <color theme="1"/>
      <name val="Century Gothic"/>
      <family val="2"/>
    </font>
    <font>
      <b/>
      <sz val="16"/>
      <color theme="1"/>
      <name val="Century Gothic"/>
      <family val="2"/>
    </font>
    <font>
      <b/>
      <vertAlign val="subscript"/>
      <sz val="16"/>
      <color theme="1"/>
      <name val="Century Gothic"/>
      <family val="2"/>
    </font>
    <font>
      <i/>
      <sz val="9"/>
      <color theme="1"/>
      <name val="Century Gothic"/>
      <family val="2"/>
    </font>
    <font>
      <sz val="9"/>
      <color theme="1"/>
      <name val="Century Gothic"/>
      <family val="2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 textRotation="9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indent="1"/>
    </xf>
    <xf numFmtId="0" fontId="14" fillId="2" borderId="0" xfId="0" applyFont="1" applyFill="1"/>
    <xf numFmtId="0" fontId="15" fillId="2" borderId="0" xfId="0" applyFont="1" applyFill="1" applyAlignment="1">
      <alignment horizontal="right" vertical="center" indent="1"/>
    </xf>
    <xf numFmtId="0" fontId="16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 vertical="center" indent="1"/>
    </xf>
    <xf numFmtId="0" fontId="19" fillId="2" borderId="0" xfId="0" applyFont="1" applyFill="1" applyAlignment="1">
      <alignment horizontal="center" vertical="top"/>
    </xf>
    <xf numFmtId="0" fontId="17" fillId="2" borderId="0" xfId="0" applyFont="1" applyFill="1"/>
    <xf numFmtId="0" fontId="20" fillId="2" borderId="0" xfId="0" applyFont="1" applyFill="1"/>
    <xf numFmtId="0" fontId="2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2" fontId="17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2" fontId="19" fillId="2" borderId="0" xfId="0" applyNumberFormat="1" applyFont="1" applyFill="1" applyAlignment="1">
      <alignment horizontal="center" vertical="center"/>
    </xf>
    <xf numFmtId="2" fontId="18" fillId="2" borderId="0" xfId="0" applyNumberFormat="1" applyFont="1" applyFill="1" applyAlignment="1">
      <alignment horizontal="center" vertical="center"/>
    </xf>
    <xf numFmtId="2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1" fontId="2" fillId="5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textRotation="90"/>
    </xf>
    <xf numFmtId="0" fontId="16" fillId="2" borderId="0" xfId="0" applyFont="1" applyFill="1" applyAlignment="1">
      <alignment horizontal="center" wrapText="1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wrapText="1"/>
    </xf>
  </cellXfs>
  <cellStyles count="2">
    <cellStyle name="Normal" xfId="0" builtinId="0"/>
    <cellStyle name="Normal 2" xfId="1" xr:uid="{2AE569EC-46CF-4F1D-8EDE-A002A5CB5C5F}"/>
  </cellStyles>
  <dxfs count="7"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b val="0"/>
        <i/>
      </font>
      <numFmt numFmtId="0" formatCode="General"/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/>
      </font>
      <numFmt numFmtId="0" formatCode="General"/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116832</xdr:rowOff>
    </xdr:from>
    <xdr:to>
      <xdr:col>18</xdr:col>
      <xdr:colOff>158115</xdr:colOff>
      <xdr:row>18</xdr:row>
      <xdr:rowOff>202950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1212207"/>
          <a:ext cx="5606415" cy="424854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15</xdr:col>
      <xdr:colOff>145358</xdr:colOff>
      <xdr:row>0</xdr:row>
      <xdr:rowOff>372024</xdr:rowOff>
    </xdr:from>
    <xdr:to>
      <xdr:col>18</xdr:col>
      <xdr:colOff>243840</xdr:colOff>
      <xdr:row>0</xdr:row>
      <xdr:rowOff>876300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758" y="372024"/>
          <a:ext cx="1073842" cy="504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552837</xdr:colOff>
      <xdr:row>33</xdr:row>
      <xdr:rowOff>91065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8837" cy="637756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46FE-5642-415A-8935-7E596E9EA09E}">
  <sheetPr codeName="Sheet1"/>
  <dimension ref="A1:S21"/>
  <sheetViews>
    <sheetView showGridLines="0" tabSelected="1" zoomScaleNormal="100" workbookViewId="0">
      <selection activeCell="C7" sqref="C7"/>
    </sheetView>
  </sheetViews>
  <sheetFormatPr defaultColWidth="9.140625" defaultRowHeight="15" x14ac:dyDescent="0.25"/>
  <cols>
    <col min="1" max="1" width="3.140625" style="1" customWidth="1"/>
    <col min="2" max="2" width="9.140625" style="1"/>
    <col min="3" max="3" width="10.7109375" style="1" bestFit="1" customWidth="1"/>
    <col min="4" max="4" width="18.5703125" style="1" customWidth="1"/>
    <col min="5" max="5" width="9.140625" style="1" customWidth="1"/>
    <col min="6" max="6" width="2.7109375" style="1" customWidth="1"/>
    <col min="7" max="7" width="9.140625" style="1"/>
    <col min="8" max="8" width="2.7109375" style="1" customWidth="1"/>
    <col min="9" max="9" width="9.140625" style="1"/>
    <col min="10" max="10" width="2.7109375" style="1" customWidth="1"/>
    <col min="11" max="11" width="9.140625" style="1"/>
    <col min="12" max="12" width="2.7109375" style="1" customWidth="1"/>
    <col min="13" max="13" width="9.140625" style="1"/>
    <col min="14" max="14" width="2.7109375" style="1" customWidth="1"/>
    <col min="15" max="15" width="9.140625" style="1"/>
    <col min="16" max="16" width="2.7109375" style="1" customWidth="1"/>
    <col min="17" max="17" width="9.140625" style="1" customWidth="1"/>
    <col min="18" max="18" width="2.7109375" style="1" customWidth="1"/>
    <col min="19" max="19" width="9.140625" style="1"/>
    <col min="20" max="20" width="2.7109375" style="1" customWidth="1"/>
    <col min="21" max="16384" width="9.140625" style="1"/>
  </cols>
  <sheetData>
    <row r="1" spans="1:19" ht="86.25" customHeight="1" x14ac:dyDescent="0.25">
      <c r="A1" s="19" t="s">
        <v>31</v>
      </c>
    </row>
    <row r="2" spans="1:19" ht="12" customHeight="1" x14ac:dyDescent="0.35">
      <c r="A2" s="6"/>
      <c r="E2" s="11" t="s">
        <v>4</v>
      </c>
    </row>
    <row r="3" spans="1:19" ht="18.75" customHeight="1" x14ac:dyDescent="0.25">
      <c r="A3" s="10"/>
      <c r="B3" s="20" t="s">
        <v>5</v>
      </c>
      <c r="C3" s="14"/>
      <c r="D3" s="41" t="str">
        <f>IF(C5="","",(IF(A5=1,"Small Ø is NOT Smaller than or Equal to Large Ø!",IF(A5=2,"WARNING!"&amp;CHAR(10)&amp;" Both Ø's are the Same",""))))</f>
        <v/>
      </c>
      <c r="E3" s="12" t="str">
        <f>IFERROR((VLOOKUP(C3,'Ø''s'!A$2:B$14,2,FALSE)/PI()),"")</f>
        <v/>
      </c>
      <c r="F3" s="15"/>
      <c r="G3" s="29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9" ht="18.75" customHeight="1" x14ac:dyDescent="0.35">
      <c r="A4" s="13"/>
      <c r="B4" s="21"/>
      <c r="D4" s="41"/>
      <c r="E4" s="11" t="s">
        <v>4</v>
      </c>
      <c r="F4" s="11"/>
      <c r="G4" s="31" t="s">
        <v>12</v>
      </c>
      <c r="H4" s="30"/>
      <c r="I4" s="32" t="s">
        <v>13</v>
      </c>
      <c r="J4" s="32"/>
      <c r="K4" s="32" t="s">
        <v>14</v>
      </c>
      <c r="L4" s="30"/>
      <c r="M4" s="32" t="s">
        <v>15</v>
      </c>
      <c r="N4" s="30"/>
      <c r="O4" s="32" t="s">
        <v>16</v>
      </c>
      <c r="P4" s="30"/>
      <c r="Q4" s="30"/>
      <c r="S4" s="5"/>
    </row>
    <row r="5" spans="1:19" ht="18.75" customHeight="1" x14ac:dyDescent="0.25">
      <c r="A5" s="40">
        <f>IF(C5&gt;C3,1,IF(C5=C3,2,0))</f>
        <v>2</v>
      </c>
      <c r="B5" s="20" t="s">
        <v>6</v>
      </c>
      <c r="C5" s="14"/>
      <c r="D5" s="41"/>
      <c r="E5" s="12" t="str">
        <f>IFERROR((VLOOKUP(C5,'Ø''s'!A$2:B$14,2,FALSE)/PI()),"")</f>
        <v/>
      </c>
      <c r="F5" s="17"/>
      <c r="G5" s="33" t="str">
        <f>IFERROR(C7-E8,"")</f>
        <v/>
      </c>
      <c r="H5" s="34"/>
      <c r="I5" s="35" t="str">
        <f>IFERROR(E5*COS(RADIANS(20)),"")</f>
        <v/>
      </c>
      <c r="J5" s="36"/>
      <c r="K5" s="35" t="str">
        <f>IFERROR(G5-I5,"")</f>
        <v/>
      </c>
      <c r="L5" s="32"/>
      <c r="M5" s="37" t="str">
        <f>IFERROR(SQRT((G5^2)+(M8^2)),"")</f>
        <v/>
      </c>
      <c r="N5" s="30"/>
      <c r="O5" s="35" t="str">
        <f>IFERROR((M5/2)/COS(RADIANS(K11)),"")</f>
        <v/>
      </c>
      <c r="P5" s="30"/>
      <c r="Q5" s="30"/>
    </row>
    <row r="6" spans="1:19" ht="18.75" customHeight="1" x14ac:dyDescent="0.3">
      <c r="A6" s="13"/>
      <c r="B6" s="21"/>
      <c r="C6" s="2"/>
      <c r="D6" s="41"/>
      <c r="E6" s="15" t="s">
        <v>0</v>
      </c>
      <c r="F6" s="15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9" ht="18.75" customHeight="1" x14ac:dyDescent="0.3">
      <c r="A7" s="18"/>
      <c r="B7" s="22" t="s">
        <v>7</v>
      </c>
      <c r="C7" s="14"/>
      <c r="D7" s="23" t="str">
        <f>IF(C7="","",IF(OR(G$8&lt;45,G11&lt;48),"Height too Short!",IF(MOD(C7,50)=0,"","NOT a Multiple of 50!")))</f>
        <v/>
      </c>
      <c r="E7" s="11"/>
      <c r="G7" s="32" t="s">
        <v>17</v>
      </c>
      <c r="H7" s="30"/>
      <c r="I7" s="32" t="s">
        <v>18</v>
      </c>
      <c r="J7" s="32"/>
      <c r="K7" s="32" t="s">
        <v>19</v>
      </c>
      <c r="L7" s="26"/>
      <c r="M7" s="32" t="s">
        <v>20</v>
      </c>
      <c r="N7" s="30"/>
      <c r="O7" s="32" t="s">
        <v>21</v>
      </c>
      <c r="P7" s="30"/>
      <c r="Q7" s="30"/>
    </row>
    <row r="8" spans="1:19" ht="18.75" customHeight="1" x14ac:dyDescent="0.25">
      <c r="A8" s="18"/>
      <c r="B8" s="22"/>
      <c r="C8" s="7"/>
      <c r="D8" s="24"/>
      <c r="E8" s="16" t="str">
        <f>IF(C7=0,"",10)</f>
        <v/>
      </c>
      <c r="F8" s="10"/>
      <c r="G8" s="35" t="str">
        <f>IFERROR(K5/COS(RADIANS(20)),"")</f>
        <v/>
      </c>
      <c r="H8" s="30"/>
      <c r="I8" s="35" t="str">
        <f>IFERROR(G8+E3,"")</f>
        <v/>
      </c>
      <c r="J8" s="26"/>
      <c r="K8" s="35" t="str">
        <f>IFERROR((G8+E5)*SIN(RADIANS(20)),"")</f>
        <v/>
      </c>
      <c r="L8" s="30"/>
      <c r="M8" s="37" t="str">
        <f>IFERROR(I8-K8,"")</f>
        <v/>
      </c>
      <c r="N8" s="30"/>
      <c r="O8" s="35" t="str">
        <f>IFERROR((O5)*SIN(RADIANS(20)),"")</f>
        <v/>
      </c>
      <c r="P8" s="30"/>
      <c r="Q8" s="30"/>
    </row>
    <row r="9" spans="1:19" ht="18.75" customHeight="1" x14ac:dyDescent="0.25">
      <c r="A9" s="18"/>
      <c r="B9" s="22" t="s">
        <v>8</v>
      </c>
      <c r="C9" s="14"/>
      <c r="D9" s="23" t="str">
        <f>IF(MOD(C9,50)=0,"","NOT a Multiple of 50!")</f>
        <v/>
      </c>
      <c r="E9" s="3"/>
      <c r="G9" s="28" t="s">
        <v>3</v>
      </c>
      <c r="H9" s="30"/>
      <c r="I9" s="30"/>
      <c r="J9" s="30"/>
      <c r="K9" s="30"/>
      <c r="L9" s="30"/>
      <c r="M9" s="30"/>
      <c r="N9" s="38"/>
      <c r="O9" s="32"/>
      <c r="P9" s="30"/>
      <c r="Q9" s="30"/>
    </row>
    <row r="10" spans="1:19" ht="18.75" customHeight="1" x14ac:dyDescent="0.3">
      <c r="A10" s="13"/>
      <c r="B10" s="22"/>
      <c r="C10" s="7"/>
      <c r="D10" s="25"/>
      <c r="E10" s="4"/>
      <c r="G10" s="32" t="s">
        <v>22</v>
      </c>
      <c r="H10" s="30"/>
      <c r="I10" s="32" t="s">
        <v>23</v>
      </c>
      <c r="J10" s="30"/>
      <c r="K10" s="32" t="s">
        <v>24</v>
      </c>
      <c r="L10" s="30"/>
      <c r="M10" s="32" t="s">
        <v>25</v>
      </c>
      <c r="N10" s="30"/>
      <c r="O10" s="32" t="s">
        <v>26</v>
      </c>
      <c r="P10" s="30"/>
      <c r="Q10" s="32" t="s">
        <v>27</v>
      </c>
    </row>
    <row r="11" spans="1:19" ht="18.75" customHeight="1" x14ac:dyDescent="0.25">
      <c r="A11" s="13"/>
      <c r="B11" s="22" t="s">
        <v>9</v>
      </c>
      <c r="C11" s="39" t="str">
        <f>IFERROR((E8+G5+(C9*SIN(RADIANS(20)))),"")</f>
        <v/>
      </c>
      <c r="D11" s="42" t="s">
        <v>29</v>
      </c>
      <c r="E11" s="3"/>
      <c r="G11" s="37" t="str">
        <f>IFERROR(O11-Q11,"")</f>
        <v/>
      </c>
      <c r="H11" s="30"/>
      <c r="I11" s="37" t="str">
        <f>IFERROR(DEGREES(ATAN(G5/M8)),"")</f>
        <v/>
      </c>
      <c r="J11" s="30"/>
      <c r="K11" s="37" t="str">
        <f>IFERROR(20+90-I11,"")</f>
        <v/>
      </c>
      <c r="L11" s="30"/>
      <c r="M11" s="37" t="str">
        <f>IFERROR((90-K11)*2,"")</f>
        <v/>
      </c>
      <c r="N11" s="30"/>
      <c r="O11" s="37" t="str">
        <f>IFERROR((180-(M11/3))/2,"")</f>
        <v/>
      </c>
      <c r="P11" s="30"/>
      <c r="Q11" s="37" t="str">
        <f>IFERROR(DEGREES(ACOS((O8+M8)/O5)),"")</f>
        <v/>
      </c>
    </row>
    <row r="12" spans="1:19" ht="18.75" customHeight="1" x14ac:dyDescent="0.3">
      <c r="A12" s="13"/>
      <c r="B12" s="21"/>
      <c r="D12" s="42"/>
      <c r="E12" s="3"/>
      <c r="G12" s="28" t="s">
        <v>28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9" ht="18.75" customHeight="1" x14ac:dyDescent="0.25">
      <c r="A13" s="13"/>
      <c r="B13" s="22" t="s">
        <v>10</v>
      </c>
      <c r="C13" s="39" t="str">
        <f>IFERROR(IF(C9="","",IF(C9=0,(M8+9.4),IF(C9&gt;0,(M8+(C9*COS(RADIANS(20))))))),"")</f>
        <v/>
      </c>
      <c r="D13" s="42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6" spans="1:19" ht="46.5" customHeight="1" x14ac:dyDescent="0.3">
      <c r="A16" s="21"/>
      <c r="B16" s="43" t="s">
        <v>30</v>
      </c>
      <c r="C16" s="43"/>
      <c r="D16" s="43"/>
    </row>
    <row r="17" spans="1:4" ht="16.5" x14ac:dyDescent="0.3">
      <c r="A17" s="21"/>
      <c r="B17" s="21"/>
      <c r="C17" s="21"/>
      <c r="D17" s="21"/>
    </row>
    <row r="18" spans="1:4" ht="16.5" x14ac:dyDescent="0.3">
      <c r="A18" s="21"/>
      <c r="B18" s="21"/>
      <c r="C18" s="21"/>
      <c r="D18" s="21"/>
    </row>
    <row r="19" spans="1:4" ht="16.5" x14ac:dyDescent="0.3">
      <c r="A19" s="21"/>
      <c r="B19" s="27" t="s">
        <v>11</v>
      </c>
      <c r="C19" s="21"/>
      <c r="D19" s="21"/>
    </row>
    <row r="20" spans="1:4" ht="16.5" x14ac:dyDescent="0.3">
      <c r="A20" s="21"/>
      <c r="B20" s="21"/>
      <c r="C20" s="21"/>
      <c r="D20" s="21"/>
    </row>
    <row r="21" spans="1:4" ht="16.5" x14ac:dyDescent="0.3">
      <c r="A21" s="21"/>
      <c r="B21" s="21"/>
      <c r="C21" s="21"/>
      <c r="D21" s="21"/>
    </row>
  </sheetData>
  <sheetProtection selectLockedCells="1"/>
  <mergeCells count="3">
    <mergeCell ref="D3:D6"/>
    <mergeCell ref="D11:D13"/>
    <mergeCell ref="B16:D16"/>
  </mergeCells>
  <conditionalFormatting sqref="C7 C9">
    <cfRule type="expression" dxfId="6" priority="2">
      <formula>MOD(C7,50)&lt;&gt;0</formula>
    </cfRule>
  </conditionalFormatting>
  <conditionalFormatting sqref="C7">
    <cfRule type="expression" dxfId="5" priority="3">
      <formula>IF($D$7="Height too Short!",TRUE,FALSE)</formula>
    </cfRule>
  </conditionalFormatting>
  <conditionalFormatting sqref="G7 G9">
    <cfRule type="expression" dxfId="4" priority="4">
      <formula>IF($G$8&lt;45,TRUE,FALSE)</formula>
    </cfRule>
  </conditionalFormatting>
  <conditionalFormatting sqref="G8">
    <cfRule type="cellIs" dxfId="3" priority="8" operator="lessThan">
      <formula>45</formula>
    </cfRule>
  </conditionalFormatting>
  <conditionalFormatting sqref="G10 G12">
    <cfRule type="expression" dxfId="2" priority="5">
      <formula>IF($G$11&lt;48,TRUE,FALSE)</formula>
    </cfRule>
  </conditionalFormatting>
  <conditionalFormatting sqref="G10:G12">
    <cfRule type="cellIs" dxfId="1" priority="7" operator="lessThan">
      <formula>48</formula>
    </cfRule>
  </conditionalFormatting>
  <conditionalFormatting sqref="D3:D6">
    <cfRule type="expression" dxfId="0" priority="1">
      <formula>IF($A$5=2,TRUE,FALSE)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71D96E-7F60-455B-9299-12CC5857F280}">
          <x14:formula1>
            <xm:f>'Ø''s'!$A$2:$A$14</xm:f>
          </x14:formula1>
          <xm:sqref>C5</xm:sqref>
        </x14:dataValidation>
        <x14:dataValidation type="list" allowBlank="1" showInputMessage="1" showErrorMessage="1" errorTitle="BFM Global" error="Diameter Not Standard!!!" xr:uid="{25983013-3D28-4B98-871F-31F645F0102C}">
          <x14:formula1>
            <xm:f>'Ø''s'!$A$2:$A$14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B80C-B126-42D4-BD8C-CE53DB81FF89}">
  <sheetPr codeName="Sheet3"/>
  <dimension ref="A1"/>
  <sheetViews>
    <sheetView workbookViewId="0">
      <selection activeCell="A2" sqref="A2"/>
    </sheetView>
  </sheetViews>
  <sheetFormatPr defaultRowHeight="15" x14ac:dyDescent="0.25"/>
  <sheetData/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97A86-21B0-4EED-A67F-9454FA561A15}">
  <sheetPr codeName="Sheet2"/>
  <dimension ref="A1:B34"/>
  <sheetViews>
    <sheetView workbookViewId="0">
      <selection activeCell="G23" sqref="G23"/>
    </sheetView>
  </sheetViews>
  <sheetFormatPr defaultRowHeight="15" x14ac:dyDescent="0.25"/>
  <sheetData>
    <row r="1" spans="1:2" x14ac:dyDescent="0.25">
      <c r="A1" s="8" t="s">
        <v>1</v>
      </c>
      <c r="B1" s="8" t="s">
        <v>2</v>
      </c>
    </row>
    <row r="2" spans="1:2" ht="15.75" x14ac:dyDescent="0.25">
      <c r="A2" s="9">
        <v>100</v>
      </c>
      <c r="B2" s="9">
        <v>340</v>
      </c>
    </row>
    <row r="3" spans="1:2" ht="15.75" x14ac:dyDescent="0.25">
      <c r="A3" s="9">
        <v>125</v>
      </c>
      <c r="B3" s="9">
        <v>417</v>
      </c>
    </row>
    <row r="4" spans="1:2" ht="15.75" x14ac:dyDescent="0.25">
      <c r="A4" s="9">
        <v>150</v>
      </c>
      <c r="B4" s="9">
        <v>495</v>
      </c>
    </row>
    <row r="5" spans="1:2" ht="15.75" x14ac:dyDescent="0.25">
      <c r="A5" s="9">
        <v>200</v>
      </c>
      <c r="B5" s="9">
        <v>652</v>
      </c>
    </row>
    <row r="6" spans="1:2" ht="15.75" x14ac:dyDescent="0.25">
      <c r="A6" s="9">
        <v>250</v>
      </c>
      <c r="B6" s="9">
        <v>810</v>
      </c>
    </row>
    <row r="7" spans="1:2" ht="15.75" x14ac:dyDescent="0.25">
      <c r="A7" s="9">
        <v>300</v>
      </c>
      <c r="B7" s="9">
        <v>965</v>
      </c>
    </row>
    <row r="8" spans="1:2" ht="15.75" x14ac:dyDescent="0.25">
      <c r="A8" s="9">
        <v>350</v>
      </c>
      <c r="B8" s="9">
        <v>1115</v>
      </c>
    </row>
    <row r="9" spans="1:2" ht="15.75" x14ac:dyDescent="0.25">
      <c r="A9" s="9">
        <v>400</v>
      </c>
      <c r="B9" s="9">
        <v>1281</v>
      </c>
    </row>
    <row r="10" spans="1:2" ht="15.75" x14ac:dyDescent="0.25">
      <c r="A10" s="9">
        <v>450</v>
      </c>
      <c r="B10" s="9">
        <v>1431</v>
      </c>
    </row>
    <row r="11" spans="1:2" ht="15.75" x14ac:dyDescent="0.25">
      <c r="A11" s="9">
        <v>500</v>
      </c>
      <c r="B11" s="9">
        <v>1588</v>
      </c>
    </row>
    <row r="12" spans="1:2" ht="15.75" x14ac:dyDescent="0.25">
      <c r="A12" s="9">
        <v>550</v>
      </c>
      <c r="B12" s="9">
        <v>1750</v>
      </c>
    </row>
    <row r="13" spans="1:2" ht="15.75" x14ac:dyDescent="0.25">
      <c r="A13" s="9">
        <v>600</v>
      </c>
      <c r="B13" s="9">
        <v>1894</v>
      </c>
    </row>
    <row r="14" spans="1:2" ht="15.75" x14ac:dyDescent="0.25">
      <c r="A14" s="9">
        <v>650</v>
      </c>
      <c r="B14" s="9">
        <v>2055</v>
      </c>
    </row>
    <row r="15" spans="1:2" ht="15.75" x14ac:dyDescent="0.25">
      <c r="A15" s="9">
        <v>700</v>
      </c>
      <c r="B15" s="9">
        <v>2210</v>
      </c>
    </row>
    <row r="16" spans="1:2" ht="15.75" x14ac:dyDescent="0.25">
      <c r="A16" s="9">
        <v>750</v>
      </c>
      <c r="B16" s="9">
        <v>2375</v>
      </c>
    </row>
    <row r="17" spans="1:2" ht="15.75" x14ac:dyDescent="0.25">
      <c r="A17" s="9">
        <v>800</v>
      </c>
      <c r="B17" s="9">
        <v>2523</v>
      </c>
    </row>
    <row r="18" spans="1:2" ht="15.75" x14ac:dyDescent="0.25">
      <c r="A18" s="9">
        <v>850</v>
      </c>
      <c r="B18" s="9">
        <v>2678</v>
      </c>
    </row>
    <row r="19" spans="1:2" ht="15.75" x14ac:dyDescent="0.25">
      <c r="A19" s="9">
        <v>900</v>
      </c>
      <c r="B19" s="9">
        <v>2850</v>
      </c>
    </row>
    <row r="20" spans="1:2" ht="15.75" x14ac:dyDescent="0.25">
      <c r="A20" s="9">
        <v>950</v>
      </c>
      <c r="B20" s="9">
        <v>3000</v>
      </c>
    </row>
    <row r="21" spans="1:2" ht="15.75" x14ac:dyDescent="0.25">
      <c r="A21" s="9">
        <v>1000</v>
      </c>
      <c r="B21" s="9">
        <v>3147</v>
      </c>
    </row>
    <row r="22" spans="1:2" ht="15.75" x14ac:dyDescent="0.25">
      <c r="A22" s="9">
        <v>1050</v>
      </c>
      <c r="B22" s="9">
        <v>3308</v>
      </c>
    </row>
    <row r="23" spans="1:2" ht="15.75" x14ac:dyDescent="0.25">
      <c r="A23" s="9">
        <v>1100</v>
      </c>
      <c r="B23" s="9">
        <v>3470</v>
      </c>
    </row>
    <row r="24" spans="1:2" ht="15.75" x14ac:dyDescent="0.25">
      <c r="A24" s="9">
        <v>1150</v>
      </c>
      <c r="B24" s="9">
        <v>3625</v>
      </c>
    </row>
    <row r="25" spans="1:2" ht="15.75" x14ac:dyDescent="0.25">
      <c r="A25" s="9">
        <v>1200</v>
      </c>
      <c r="B25" s="9">
        <v>3790</v>
      </c>
    </row>
    <row r="26" spans="1:2" ht="15.75" x14ac:dyDescent="0.25">
      <c r="A26" s="9">
        <v>1250</v>
      </c>
      <c r="B26" s="9">
        <v>3960</v>
      </c>
    </row>
    <row r="27" spans="1:2" ht="15.75" x14ac:dyDescent="0.25">
      <c r="A27" s="9">
        <v>1300</v>
      </c>
      <c r="B27" s="9">
        <v>4090</v>
      </c>
    </row>
    <row r="28" spans="1:2" ht="15.75" x14ac:dyDescent="0.25">
      <c r="A28" s="9">
        <v>1350</v>
      </c>
      <c r="B28" s="9">
        <v>4250</v>
      </c>
    </row>
    <row r="29" spans="1:2" ht="15.75" x14ac:dyDescent="0.25">
      <c r="A29" s="9">
        <v>1400</v>
      </c>
      <c r="B29" s="9">
        <v>4410</v>
      </c>
    </row>
    <row r="30" spans="1:2" ht="15.75" x14ac:dyDescent="0.25">
      <c r="A30" s="9">
        <v>1450</v>
      </c>
      <c r="B30" s="9">
        <v>4569</v>
      </c>
    </row>
    <row r="31" spans="1:2" ht="15.75" x14ac:dyDescent="0.25">
      <c r="A31" s="9">
        <v>1500</v>
      </c>
      <c r="B31" s="9">
        <v>4729</v>
      </c>
    </row>
    <row r="32" spans="1:2" ht="15.75" x14ac:dyDescent="0.25">
      <c r="A32" s="9">
        <v>1550</v>
      </c>
      <c r="B32" s="9">
        <v>4900</v>
      </c>
    </row>
    <row r="33" spans="1:2" ht="15.75" x14ac:dyDescent="0.25">
      <c r="A33" s="9">
        <v>1600</v>
      </c>
      <c r="B33" s="9">
        <v>5035</v>
      </c>
    </row>
    <row r="34" spans="1:2" ht="15.75" x14ac:dyDescent="0.25">
      <c r="A34" s="9">
        <v>1650</v>
      </c>
      <c r="B34" s="9">
        <v>5180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Newth</dc:creator>
  <cp:lastModifiedBy>Craig Newth</cp:lastModifiedBy>
  <dcterms:created xsi:type="dcterms:W3CDTF">2022-11-28T22:44:20Z</dcterms:created>
  <dcterms:modified xsi:type="dcterms:W3CDTF">2024-08-05T23:22:59Z</dcterms:modified>
</cp:coreProperties>
</file>